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405" windowHeight="5400" activeTab="2"/>
  </bookViews>
  <sheets>
    <sheet name="With Line" sheetId="1" r:id="rId1"/>
    <sheet name="Without Line" sheetId="2" r:id="rId2"/>
    <sheet name="Random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<sst xmlns="http://schemas.openxmlformats.org/spreadsheetml/2006/main" count="33" uniqueCount="31">
  <si>
    <t>X</t>
  </si>
  <si>
    <t>Y</t>
  </si>
  <si>
    <t>Std. dev. of variation around the line =</t>
  </si>
  <si>
    <t>mean =</t>
  </si>
  <si>
    <t>trial slope =</t>
  </si>
  <si>
    <t>trial intercept =</t>
  </si>
  <si>
    <t>Y "hat"</t>
  </si>
  <si>
    <t>(Y - Yhat)</t>
  </si>
  <si>
    <t>(Y - Yhat)^2</t>
  </si>
  <si>
    <t>true slope =</t>
  </si>
  <si>
    <t>true intercept =</t>
  </si>
  <si>
    <t>"regression" slope =</t>
  </si>
  <si>
    <t>"regression" intercept =</t>
  </si>
  <si>
    <t>residual sum-of-squares =</t>
  </si>
  <si>
    <t>average of Y =</t>
  </si>
  <si>
    <t>(y-ybar)^2</t>
  </si>
  <si>
    <t>Total SS</t>
  </si>
  <si>
    <t>yhat</t>
  </si>
  <si>
    <t>(y-yhat)^2</t>
  </si>
  <si>
    <t>Resid SS</t>
  </si>
  <si>
    <t>Regr SS</t>
  </si>
  <si>
    <t>Se =</t>
  </si>
  <si>
    <t>t =</t>
  </si>
  <si>
    <t>s(slope) =</t>
  </si>
  <si>
    <t>average of X =</t>
  </si>
  <si>
    <t>(x-xbar)^2</t>
  </si>
  <si>
    <t>SSX =</t>
  </si>
  <si>
    <t>p-value (two-tailed H0:) =</t>
  </si>
  <si>
    <t>p-value (one-tailed H0:) =</t>
  </si>
  <si>
    <t>DEVSQ(Y) =</t>
  </si>
  <si>
    <t>DEVSQ(X) 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</si>
</sst>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"/>
  </numFmts>
  <fonts count="3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tx>
            <c:strRef>
              <c:f>Sheet1!$F$2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Sheet1!$E$3:$E$12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Sheet1!$F$3:$F$12</c:f>
              <c:numCache>
                <c:ptCount val="10"/>
                <c:pt idx="0">
                  <c:v>-3.91374553350033</c:v>
                </c:pt>
                <c:pt idx="1">
                  <c:v>35.5334873852553</c:v>
                </c:pt>
                <c:pt idx="2">
                  <c:v>34.97725523018744</c:v>
                </c:pt>
                <c:pt idx="3">
                  <c:v>56.05835677764844</c:v>
                </c:pt>
                <c:pt idx="4">
                  <c:v>72.626454665442</c:v>
                </c:pt>
                <c:pt idx="5">
                  <c:v>70.31214651447954</c:v>
                </c:pt>
                <c:pt idx="6">
                  <c:v>88.07429725886323</c:v>
                </c:pt>
                <c:pt idx="7">
                  <c:v>66.37290445913095</c:v>
                </c:pt>
                <c:pt idx="8">
                  <c:v>62.44444784882944</c:v>
                </c:pt>
                <c:pt idx="9">
                  <c:v>100.56465978559572</c:v>
                </c:pt>
              </c:numCache>
            </c:numRef>
          </c:yVal>
          <c:smooth val="0"/>
        </c:ser>
        <c:ser>
          <c:idx val="0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Sheet1!$E$3:$E$12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Sheet1!$H$3:$H$12</c:f>
              <c:numCache>
                <c:ptCount val="10"/>
                <c:pt idx="0">
                  <c:v>13.30502643919317</c:v>
                </c:pt>
                <c:pt idx="1">
                  <c:v>23.30502643919317</c:v>
                </c:pt>
                <c:pt idx="2">
                  <c:v>33.30502643919317</c:v>
                </c:pt>
                <c:pt idx="3">
                  <c:v>43.30502643919317</c:v>
                </c:pt>
                <c:pt idx="4">
                  <c:v>53.30502643919317</c:v>
                </c:pt>
                <c:pt idx="5">
                  <c:v>63.30502643919317</c:v>
                </c:pt>
                <c:pt idx="6">
                  <c:v>73.30502643919317</c:v>
                </c:pt>
                <c:pt idx="7">
                  <c:v>83.30502643919317</c:v>
                </c:pt>
                <c:pt idx="8">
                  <c:v>93.30502643919317</c:v>
                </c:pt>
                <c:pt idx="9">
                  <c:v>103.30502643919317</c:v>
                </c:pt>
              </c:numCache>
            </c:numRef>
          </c:yVal>
          <c:smooth val="0"/>
        </c:ser>
        <c:axId val="21114459"/>
        <c:axId val="45324504"/>
      </c:scatterChart>
      <c:valAx>
        <c:axId val="21114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24504"/>
        <c:crosses val="autoZero"/>
        <c:crossBetween val="midCat"/>
        <c:dispUnits/>
      </c:valAx>
      <c:valAx>
        <c:axId val="453245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144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tx>
            <c:strRef>
              <c:f>Sheet1!$F$2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Sheet1!$E$3:$E$12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Sheet1!$F$3:$F$12</c:f>
              <c:numCache>
                <c:ptCount val="10"/>
                <c:pt idx="0">
                  <c:v>-3.91374553350033</c:v>
                </c:pt>
                <c:pt idx="1">
                  <c:v>35.5334873852553</c:v>
                </c:pt>
                <c:pt idx="2">
                  <c:v>34.97725523018744</c:v>
                </c:pt>
                <c:pt idx="3">
                  <c:v>56.05835677764844</c:v>
                </c:pt>
                <c:pt idx="4">
                  <c:v>72.626454665442</c:v>
                </c:pt>
                <c:pt idx="5">
                  <c:v>70.31214651447954</c:v>
                </c:pt>
                <c:pt idx="6">
                  <c:v>88.07429725886323</c:v>
                </c:pt>
                <c:pt idx="7">
                  <c:v>66.37290445913095</c:v>
                </c:pt>
                <c:pt idx="8">
                  <c:v>62.44444784882944</c:v>
                </c:pt>
                <c:pt idx="9">
                  <c:v>100.56465978559572</c:v>
                </c:pt>
              </c:numCache>
            </c:numRef>
          </c:yVal>
          <c:smooth val="0"/>
        </c:ser>
        <c:axId val="53388473"/>
        <c:axId val="11016782"/>
      </c:scatterChart>
      <c:valAx>
        <c:axId val="53388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1" i="0" u="none" baseline="0">
                <a:latin typeface="Arial"/>
                <a:ea typeface="Arial"/>
                <a:cs typeface="Arial"/>
              </a:defRPr>
            </a:pPr>
          </a:p>
        </c:txPr>
        <c:crossAx val="11016782"/>
        <c:crosses val="autoZero"/>
        <c:crossBetween val="midCat"/>
        <c:dispUnits/>
      </c:valAx>
      <c:valAx>
        <c:axId val="110167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1" i="0" u="none" baseline="0">
                <a:latin typeface="Arial"/>
                <a:ea typeface="Arial"/>
                <a:cs typeface="Arial"/>
              </a:defRPr>
            </a:pPr>
          </a:p>
        </c:txPr>
        <c:crossAx val="533884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Sheet1!$E$3:$E$12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Sheet1!$F$19:$F$28</c:f>
              <c:numCache>
                <c:ptCount val="10"/>
                <c:pt idx="0">
                  <c:v>-46.15810267085284</c:v>
                </c:pt>
                <c:pt idx="1">
                  <c:v>-42.897471938112595</c:v>
                </c:pt>
                <c:pt idx="2">
                  <c:v>-26.210044893972857</c:v>
                </c:pt>
                <c:pt idx="3">
                  <c:v>46.33012819728262</c:v>
                </c:pt>
                <c:pt idx="4">
                  <c:v>30.997380214603282</c:v>
                </c:pt>
                <c:pt idx="5">
                  <c:v>-41.66955116262608</c:v>
                </c:pt>
                <c:pt idx="6">
                  <c:v>159.3645222692923</c:v>
                </c:pt>
                <c:pt idx="7">
                  <c:v>95.59375919443815</c:v>
                </c:pt>
                <c:pt idx="8">
                  <c:v>82.62013115402033</c:v>
                </c:pt>
                <c:pt idx="9">
                  <c:v>146.66165233534144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Sheet1!$E$3:$E$12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Sheet1!$G$3:$G$12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Sheet1!$E$3:$E$12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Sheet1!$H$19:$H$28</c:f>
              <c:numCache>
                <c:ptCount val="10"/>
                <c:pt idx="0">
                  <c:v>-54.703749402282284</c:v>
                </c:pt>
                <c:pt idx="1">
                  <c:v>-33.55552947512147</c:v>
                </c:pt>
                <c:pt idx="2">
                  <c:v>-12.40730954796065</c:v>
                </c:pt>
                <c:pt idx="3">
                  <c:v>8.740910379200159</c:v>
                </c:pt>
                <c:pt idx="4">
                  <c:v>29.889130306360983</c:v>
                </c:pt>
                <c:pt idx="5">
                  <c:v>51.03735023352179</c:v>
                </c:pt>
                <c:pt idx="6">
                  <c:v>72.18557016068262</c:v>
                </c:pt>
                <c:pt idx="7">
                  <c:v>93.33379008784341</c:v>
                </c:pt>
                <c:pt idx="8">
                  <c:v>114.48201001500424</c:v>
                </c:pt>
                <c:pt idx="9">
                  <c:v>135.63022994216504</c:v>
                </c:pt>
              </c:numCache>
            </c:numRef>
          </c:yVal>
          <c:smooth val="0"/>
        </c:ser>
        <c:axId val="47018535"/>
        <c:axId val="8954388"/>
      </c:scatterChart>
      <c:valAx>
        <c:axId val="4701853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0" b="1" i="0" u="none" baseline="0">
                <a:latin typeface="Arial"/>
                <a:ea typeface="Arial"/>
                <a:cs typeface="Arial"/>
              </a:defRPr>
            </a:pPr>
          </a:p>
        </c:txPr>
        <c:crossAx val="8954388"/>
        <c:crosses val="autoZero"/>
        <c:crossBetween val="midCat"/>
        <c:dispUnits/>
      </c:valAx>
      <c:valAx>
        <c:axId val="895438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0" b="1" i="0" u="none" baseline="0">
                <a:latin typeface="Arial"/>
                <a:ea typeface="Arial"/>
                <a:cs typeface="Arial"/>
              </a:defRPr>
            </a:pPr>
          </a:p>
        </c:txPr>
        <c:crossAx val="470185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5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N34"/>
  <sheetViews>
    <sheetView zoomScale="130" zoomScaleNormal="130" workbookViewId="0" topLeftCell="A1">
      <selection activeCell="D3" sqref="D3"/>
    </sheetView>
  </sheetViews>
  <sheetFormatPr defaultColWidth="9.140625" defaultRowHeight="12.75"/>
  <cols>
    <col min="1" max="1" width="20.28125" style="1" customWidth="1"/>
    <col min="2" max="3" width="6.8515625" style="1" customWidth="1"/>
    <col min="4" max="4" width="8.8515625" style="1" customWidth="1"/>
    <col min="5" max="6" width="6.8515625" style="1" customWidth="1"/>
    <col min="7" max="7" width="1.28515625" style="1" customWidth="1"/>
    <col min="8" max="9" width="8.8515625" style="1" customWidth="1"/>
    <col min="10" max="10" width="11.28125" style="1" customWidth="1"/>
    <col min="11" max="11" width="8.8515625" style="1" customWidth="1"/>
    <col min="12" max="12" width="9.8515625" style="1" bestFit="1" customWidth="1"/>
    <col min="13" max="16384" width="8.8515625" style="1" customWidth="1"/>
  </cols>
  <sheetData>
    <row r="1" ht="13.5" thickBot="1"/>
    <row r="2" spans="3:10" ht="13.5" thickBot="1">
      <c r="C2" s="1" t="s">
        <v>2</v>
      </c>
      <c r="D2" s="1">
        <v>50</v>
      </c>
      <c r="E2" s="5" t="s">
        <v>0</v>
      </c>
      <c r="F2" s="6" t="s">
        <v>1</v>
      </c>
      <c r="H2" s="1" t="s">
        <v>6</v>
      </c>
      <c r="I2" s="1" t="s">
        <v>7</v>
      </c>
      <c r="J2" s="1" t="s">
        <v>8</v>
      </c>
    </row>
    <row r="3" spans="3:10" ht="12.75">
      <c r="C3" s="1" t="s">
        <v>4</v>
      </c>
      <c r="D3" s="1">
        <v>1</v>
      </c>
      <c r="E3" s="3">
        <v>10</v>
      </c>
      <c r="F3" s="7">
        <v>-3.91374553350033</v>
      </c>
      <c r="G3" s="1">
        <f>$D$7+$D$6*E3</f>
        <v>10</v>
      </c>
      <c r="H3" s="2">
        <f>$D$4+$D$3*E3</f>
        <v>13.30502643919317</v>
      </c>
      <c r="I3" s="2">
        <f>F3-H3</f>
        <v>-17.2187719726935</v>
      </c>
      <c r="J3" s="2">
        <f>I3^2</f>
        <v>296.48610824761516</v>
      </c>
    </row>
    <row r="4" spans="3:10" ht="12.75">
      <c r="C4" s="1" t="s">
        <v>5</v>
      </c>
      <c r="D4" s="1">
        <f>F14-D3*E14</f>
        <v>3.3050264391931705</v>
      </c>
      <c r="E4" s="3">
        <v>20</v>
      </c>
      <c r="F4" s="7">
        <v>35.5334873852553</v>
      </c>
      <c r="G4" s="1">
        <f aca="true" t="shared" si="0" ref="G4:G12">$D$7+$D$6*E4</f>
        <v>20</v>
      </c>
      <c r="H4" s="2">
        <f aca="true" t="shared" si="1" ref="H4:H12">$D$4+$D$3*E4</f>
        <v>23.30502643919317</v>
      </c>
      <c r="I4" s="2">
        <f aca="true" t="shared" si="2" ref="I4:I12">F4-H4</f>
        <v>12.228460946062128</v>
      </c>
      <c r="J4" s="2">
        <f aca="true" t="shared" si="3" ref="J4:J12">I4^2</f>
        <v>149.53525710936668</v>
      </c>
    </row>
    <row r="5" spans="5:10" ht="12.75">
      <c r="E5" s="3">
        <v>30</v>
      </c>
      <c r="F5" s="7">
        <v>34.97725523018744</v>
      </c>
      <c r="G5" s="1">
        <f t="shared" si="0"/>
        <v>30</v>
      </c>
      <c r="H5" s="2">
        <f t="shared" si="1"/>
        <v>33.30502643919317</v>
      </c>
      <c r="I5" s="2">
        <f t="shared" si="2"/>
        <v>1.672228790994268</v>
      </c>
      <c r="J5" s="2">
        <f t="shared" si="3"/>
        <v>2.796349129430151</v>
      </c>
    </row>
    <row r="6" spans="3:10" ht="12.75">
      <c r="C6" s="1" t="s">
        <v>9</v>
      </c>
      <c r="D6" s="1">
        <v>1</v>
      </c>
      <c r="E6" s="3">
        <v>40</v>
      </c>
      <c r="F6" s="7">
        <v>56.05835677764844</v>
      </c>
      <c r="G6" s="1">
        <f t="shared" si="0"/>
        <v>40</v>
      </c>
      <c r="H6" s="2">
        <f t="shared" si="1"/>
        <v>43.30502643919317</v>
      </c>
      <c r="I6" s="2">
        <f t="shared" si="2"/>
        <v>12.753330338455271</v>
      </c>
      <c r="J6" s="2">
        <f t="shared" si="3"/>
        <v>162.64743472176363</v>
      </c>
    </row>
    <row r="7" spans="3:10" ht="12.75">
      <c r="C7" s="1" t="s">
        <v>10</v>
      </c>
      <c r="D7" s="1">
        <v>0</v>
      </c>
      <c r="E7" s="3">
        <v>50</v>
      </c>
      <c r="F7" s="7">
        <v>72.626454665442</v>
      </c>
      <c r="G7" s="1">
        <f t="shared" si="0"/>
        <v>50</v>
      </c>
      <c r="H7" s="2">
        <f t="shared" si="1"/>
        <v>53.30502643919317</v>
      </c>
      <c r="I7" s="2">
        <f t="shared" si="2"/>
        <v>19.321428226248827</v>
      </c>
      <c r="J7" s="2">
        <f t="shared" si="3"/>
        <v>373.3175887020849</v>
      </c>
    </row>
    <row r="8" spans="5:10" ht="12.75">
      <c r="E8" s="3">
        <v>60</v>
      </c>
      <c r="F8" s="7">
        <v>70.31214651447954</v>
      </c>
      <c r="G8" s="1">
        <f t="shared" si="0"/>
        <v>60</v>
      </c>
      <c r="H8" s="2">
        <f t="shared" si="1"/>
        <v>63.30502643919317</v>
      </c>
      <c r="I8" s="2">
        <f t="shared" si="2"/>
        <v>7.007120075286366</v>
      </c>
      <c r="J8" s="2">
        <f t="shared" si="3"/>
        <v>49.09973174948121</v>
      </c>
    </row>
    <row r="9" spans="5:10" ht="12.75">
      <c r="E9" s="3">
        <v>70</v>
      </c>
      <c r="F9" s="7">
        <v>88.07429725886323</v>
      </c>
      <c r="G9" s="1">
        <f t="shared" si="0"/>
        <v>70</v>
      </c>
      <c r="H9" s="2">
        <f t="shared" si="1"/>
        <v>73.30502643919317</v>
      </c>
      <c r="I9" s="2">
        <f t="shared" si="2"/>
        <v>14.769270819670055</v>
      </c>
      <c r="J9" s="2">
        <f t="shared" si="3"/>
        <v>218.13136054475737</v>
      </c>
    </row>
    <row r="10" spans="5:10" ht="12.75">
      <c r="E10" s="3">
        <v>80</v>
      </c>
      <c r="F10" s="7">
        <v>66.37290445913095</v>
      </c>
      <c r="G10" s="1">
        <f t="shared" si="0"/>
        <v>80</v>
      </c>
      <c r="H10" s="2">
        <f t="shared" si="1"/>
        <v>83.30502643919317</v>
      </c>
      <c r="I10" s="2">
        <f t="shared" si="2"/>
        <v>-16.93212198006222</v>
      </c>
      <c r="J10" s="2">
        <f t="shared" si="3"/>
        <v>286.69675474770617</v>
      </c>
    </row>
    <row r="11" spans="5:10" ht="12.75">
      <c r="E11" s="3">
        <v>90</v>
      </c>
      <c r="F11" s="7">
        <v>62.44444784882944</v>
      </c>
      <c r="G11" s="1">
        <f t="shared" si="0"/>
        <v>90</v>
      </c>
      <c r="H11" s="2">
        <f t="shared" si="1"/>
        <v>93.30502643919317</v>
      </c>
      <c r="I11" s="2">
        <f t="shared" si="2"/>
        <v>-30.86057859036373</v>
      </c>
      <c r="J11" s="2">
        <f t="shared" si="3"/>
        <v>952.3753109320162</v>
      </c>
    </row>
    <row r="12" spans="3:10" ht="13.5" thickBot="1">
      <c r="C12" s="1" t="s">
        <v>13</v>
      </c>
      <c r="D12" s="2">
        <f>J14</f>
        <v>2498.59550528037</v>
      </c>
      <c r="E12" s="4">
        <v>100</v>
      </c>
      <c r="F12" s="8">
        <v>100.56465978559572</v>
      </c>
      <c r="G12" s="1">
        <f t="shared" si="0"/>
        <v>100</v>
      </c>
      <c r="H12" s="2">
        <f t="shared" si="1"/>
        <v>103.30502643919317</v>
      </c>
      <c r="I12" s="2">
        <f t="shared" si="2"/>
        <v>-2.740366653597448</v>
      </c>
      <c r="J12" s="2">
        <f t="shared" si="3"/>
        <v>7.509609396148876</v>
      </c>
    </row>
    <row r="14" spans="4:10" ht="12.75">
      <c r="D14" s="1" t="s">
        <v>3</v>
      </c>
      <c r="E14" s="1">
        <f>AVERAGE(E3:E12)</f>
        <v>55</v>
      </c>
      <c r="F14" s="1">
        <f>AVERAGE(F3:F12)</f>
        <v>58.30502643919317</v>
      </c>
      <c r="J14" s="2">
        <f>SUM(J3:J13)</f>
        <v>2498.59550528037</v>
      </c>
    </row>
    <row r="17" spans="6:14" ht="12.75">
      <c r="F17" s="1" t="s">
        <v>1</v>
      </c>
      <c r="H17" s="1" t="s">
        <v>0</v>
      </c>
      <c r="J17" s="1" t="s">
        <v>15</v>
      </c>
      <c r="K17" s="1" t="s">
        <v>17</v>
      </c>
      <c r="L17" s="1" t="s">
        <v>18</v>
      </c>
      <c r="N17" s="1" t="s">
        <v>25</v>
      </c>
    </row>
    <row r="19" spans="3:14" ht="12.75">
      <c r="C19" s="1" t="s">
        <v>11</v>
      </c>
      <c r="D19" s="1">
        <f>SLOPE(F19:F28,E3:E12)</f>
        <v>0.4202842800500149</v>
      </c>
      <c r="F19" s="2">
        <f aca="true" ca="1" t="shared" si="4" ref="F19:F28">$D$7+$D$6*E3+NORMINV(RAND(),0,$D$2)</f>
        <v>-33.80690683885926</v>
      </c>
      <c r="H19" s="1">
        <f>D$20+D$19*E3</f>
        <v>43.73152357736984</v>
      </c>
      <c r="J19" s="2">
        <f>(F19-D$22)^2</f>
        <v>9302.838421760522</v>
      </c>
      <c r="K19" s="1">
        <f>D$20+D$19*H19</f>
        <v>57.908352679074824</v>
      </c>
      <c r="L19" s="1">
        <f>(F19-K19)^2</f>
        <v>8411.688828441998</v>
      </c>
      <c r="N19" s="1">
        <f>(H19-D$23)^2</f>
        <v>357.6937240157476</v>
      </c>
    </row>
    <row r="20" spans="3:14" ht="12.75">
      <c r="C20" s="1" t="s">
        <v>12</v>
      </c>
      <c r="D20" s="1">
        <f>INTERCEPT(F19:F28,E3:E12)</f>
        <v>39.52868077686969</v>
      </c>
      <c r="F20" s="2">
        <f ca="1" t="shared" si="4"/>
        <v>-8.514417363645826</v>
      </c>
      <c r="H20" s="1">
        <f aca="true" t="shared" si="5" ref="H20:H28">D$20+D$19*E4</f>
        <v>47.93436637786999</v>
      </c>
      <c r="J20" s="2">
        <f aca="true" t="shared" si="6" ref="J20:J28">(F20-D$22)^2</f>
        <v>5063.565359481578</v>
      </c>
      <c r="K20" s="1">
        <f aca="true" t="shared" si="7" ref="K20:K28">D$20+D$19*H20</f>
        <v>59.674741439646425</v>
      </c>
      <c r="L20" s="1">
        <f aca="true" t="shared" si="8" ref="L20:L28">(F20-K20)^2</f>
        <v>4649.76137830061</v>
      </c>
      <c r="N20" s="1">
        <f aca="true" t="shared" si="9" ref="N20:N28">(H20-D$23)^2</f>
        <v>216.3826231700201</v>
      </c>
    </row>
    <row r="21" spans="6:14" ht="12.75">
      <c r="F21" s="2">
        <f ca="1" t="shared" si="4"/>
        <v>144.85332123955783</v>
      </c>
      <c r="H21" s="1">
        <f t="shared" si="5"/>
        <v>52.13720917837014</v>
      </c>
      <c r="J21" s="2">
        <f t="shared" si="6"/>
        <v>6758.320512944799</v>
      </c>
      <c r="K21" s="1">
        <f t="shared" si="7"/>
        <v>61.44113020021801</v>
      </c>
      <c r="L21" s="1">
        <f t="shared" si="8"/>
        <v>6957.593613983322</v>
      </c>
      <c r="N21" s="1">
        <f t="shared" si="9"/>
        <v>110.3992975357245</v>
      </c>
    </row>
    <row r="22" spans="3:14" ht="12.75">
      <c r="C22" s="1" t="s">
        <v>14</v>
      </c>
      <c r="D22" s="2">
        <f>AVERAGE(F19:F28)</f>
        <v>62.64431617962051</v>
      </c>
      <c r="F22" s="2">
        <f ca="1" t="shared" si="4"/>
        <v>87.3229715802635</v>
      </c>
      <c r="H22" s="1">
        <f t="shared" si="5"/>
        <v>56.34005197887029</v>
      </c>
      <c r="J22" s="2">
        <f t="shared" si="6"/>
        <v>609.0360323836853</v>
      </c>
      <c r="K22" s="1">
        <f t="shared" si="7"/>
        <v>63.20751896078961</v>
      </c>
      <c r="L22" s="1">
        <f t="shared" si="8"/>
        <v>581.5550550420899</v>
      </c>
      <c r="N22" s="1">
        <f t="shared" si="9"/>
        <v>39.74374711286079</v>
      </c>
    </row>
    <row r="23" spans="3:14" ht="12.75">
      <c r="C23" s="1" t="s">
        <v>24</v>
      </c>
      <c r="D23" s="1">
        <f>AVERAGE(H19:H28)</f>
        <v>62.64431617962051</v>
      </c>
      <c r="F23" s="2">
        <f ca="1" t="shared" si="4"/>
        <v>93.7220114370431</v>
      </c>
      <c r="H23" s="1">
        <f t="shared" si="5"/>
        <v>60.542894779370435</v>
      </c>
      <c r="J23" s="2">
        <f t="shared" si="6"/>
        <v>965.8231425132261</v>
      </c>
      <c r="K23" s="1">
        <f t="shared" si="7"/>
        <v>64.9739077213612</v>
      </c>
      <c r="L23" s="1">
        <f t="shared" si="8"/>
        <v>826.453467247603</v>
      </c>
      <c r="N23" s="1">
        <f t="shared" si="9"/>
        <v>4.415971901428986</v>
      </c>
    </row>
    <row r="24" spans="3:14" ht="12.75">
      <c r="C24" s="1" t="s">
        <v>21</v>
      </c>
      <c r="D24" s="1">
        <f>(L31/(10-2))^0.5</f>
        <v>70.1553312288641</v>
      </c>
      <c r="F24" s="2">
        <f ca="1" t="shared" si="4"/>
        <v>92.29324456959927</v>
      </c>
      <c r="H24" s="1">
        <f t="shared" si="5"/>
        <v>64.74573757987059</v>
      </c>
      <c r="J24" s="2">
        <f t="shared" si="6"/>
        <v>879.0589546740883</v>
      </c>
      <c r="K24" s="1">
        <f t="shared" si="7"/>
        <v>66.7402964819328</v>
      </c>
      <c r="L24" s="1">
        <f t="shared" si="8"/>
        <v>652.9531559709773</v>
      </c>
      <c r="N24" s="1">
        <f t="shared" si="9"/>
        <v>4.415971901429016</v>
      </c>
    </row>
    <row r="25" spans="6:14" ht="12.75">
      <c r="F25" s="2">
        <f ca="1" t="shared" si="4"/>
        <v>157.30706229447037</v>
      </c>
      <c r="H25" s="1">
        <f t="shared" si="5"/>
        <v>68.94858038037074</v>
      </c>
      <c r="J25" s="2">
        <f t="shared" si="6"/>
        <v>8961.03550200452</v>
      </c>
      <c r="K25" s="1">
        <f t="shared" si="7"/>
        <v>68.50668524250439</v>
      </c>
      <c r="L25" s="1">
        <f t="shared" si="8"/>
        <v>7885.5069645713265</v>
      </c>
      <c r="N25" s="1">
        <f t="shared" si="9"/>
        <v>39.743747112860966</v>
      </c>
    </row>
    <row r="26" spans="3:14" ht="12.75">
      <c r="C26" s="1" t="s">
        <v>23</v>
      </c>
      <c r="D26" s="1">
        <f>SQRT(D24^2/N30)</f>
        <v>1.8377674654932512</v>
      </c>
      <c r="F26" s="2">
        <f ca="1" t="shared" si="4"/>
        <v>-20.686099217705262</v>
      </c>
      <c r="H26" s="1">
        <f t="shared" si="5"/>
        <v>73.15142318087089</v>
      </c>
      <c r="J26" s="2">
        <f t="shared" si="6"/>
        <v>6943.958130290867</v>
      </c>
      <c r="K26" s="1">
        <f t="shared" si="7"/>
        <v>70.27307400307599</v>
      </c>
      <c r="L26" s="1">
        <f t="shared" si="8"/>
        <v>8273.571193008089</v>
      </c>
      <c r="N26" s="1">
        <f t="shared" si="9"/>
        <v>110.3992975357248</v>
      </c>
    </row>
    <row r="27" spans="6:14" ht="12.75">
      <c r="F27" s="2">
        <f ca="1" t="shared" si="4"/>
        <v>38.3940954304624</v>
      </c>
      <c r="H27" s="1">
        <f t="shared" si="5"/>
        <v>77.35426598137103</v>
      </c>
      <c r="J27" s="2">
        <f t="shared" si="6"/>
        <v>588.0732063828985</v>
      </c>
      <c r="K27" s="1">
        <f t="shared" si="7"/>
        <v>72.03946276364758</v>
      </c>
      <c r="L27" s="1">
        <f t="shared" si="8"/>
        <v>1132.0107429849643</v>
      </c>
      <c r="N27" s="1">
        <f t="shared" si="9"/>
        <v>216.3826231700201</v>
      </c>
    </row>
    <row r="28" spans="3:14" ht="12.75">
      <c r="C28" s="1" t="s">
        <v>22</v>
      </c>
      <c r="D28" s="1">
        <f>(D19-D6)/D26</f>
        <v>-0.3154456321787105</v>
      </c>
      <c r="F28" s="2">
        <f ca="1" t="shared" si="4"/>
        <v>75.55787866501912</v>
      </c>
      <c r="H28" s="1">
        <f t="shared" si="5"/>
        <v>81.55710878187118</v>
      </c>
      <c r="J28" s="2">
        <f t="shared" si="6"/>
        <v>166.76009606429426</v>
      </c>
      <c r="K28" s="1">
        <f t="shared" si="7"/>
        <v>73.80585152421916</v>
      </c>
      <c r="L28" s="1">
        <f t="shared" si="8"/>
        <v>3.0695991020996582</v>
      </c>
      <c r="N28" s="1">
        <f t="shared" si="9"/>
        <v>357.6937240157476</v>
      </c>
    </row>
    <row r="30" spans="3:14" ht="12.75">
      <c r="C30" s="1" t="s">
        <v>27</v>
      </c>
      <c r="D30" s="1">
        <f>TDIST(ABS(D$28),8,2)</f>
        <v>0.7604950607012667</v>
      </c>
      <c r="I30" s="1" t="s">
        <v>16</v>
      </c>
      <c r="J30" s="2">
        <f>SUM(J19:J28)</f>
        <v>40238.46935850048</v>
      </c>
      <c r="M30" s="1" t="s">
        <v>26</v>
      </c>
      <c r="N30" s="2">
        <f>SUM(N19:N28)</f>
        <v>1457.2707274715644</v>
      </c>
    </row>
    <row r="31" spans="3:12" ht="12.75">
      <c r="C31" s="1" t="s">
        <v>28</v>
      </c>
      <c r="D31" s="1">
        <f>TDIST(ABS(D$28),8,1)</f>
        <v>0.38024753035063336</v>
      </c>
      <c r="I31" s="1" t="s">
        <v>19</v>
      </c>
      <c r="L31" s="1">
        <f>SUM(L19:L28)</f>
        <v>39374.16399865308</v>
      </c>
    </row>
    <row r="32" spans="9:11" ht="12.75">
      <c r="I32" s="1" t="s">
        <v>20</v>
      </c>
      <c r="K32" s="2">
        <f>J30-L31</f>
        <v>864.3053598473998</v>
      </c>
    </row>
    <row r="34" spans="9:14" ht="12.75">
      <c r="I34" s="1" t="s">
        <v>29</v>
      </c>
      <c r="J34" s="2">
        <f>DEVSQ(F19:F28)</f>
        <v>40238.46935850048</v>
      </c>
      <c r="M34" s="1" t="s">
        <v>30</v>
      </c>
      <c r="N34" s="2">
        <f>DEVSQ(H19:H28)</f>
        <v>1457.2707274715644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 Larsen</dc:creator>
  <cp:keywords/>
  <dc:description/>
  <cp:lastModifiedBy>media</cp:lastModifiedBy>
  <dcterms:created xsi:type="dcterms:W3CDTF">2000-05-01T22:55:25Z</dcterms:created>
  <dcterms:modified xsi:type="dcterms:W3CDTF">2005-11-18T04:35:14Z</dcterms:modified>
  <cp:category/>
  <cp:version/>
  <cp:contentType/>
  <cp:contentStatus/>
</cp:coreProperties>
</file>