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5400" activeTab="3"/>
  </bookViews>
  <sheets>
    <sheet name="With Line" sheetId="1" r:id="rId1"/>
    <sheet name="Without Line" sheetId="2" r:id="rId2"/>
    <sheet name="Random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<sst xmlns="http://schemas.openxmlformats.org/spreadsheetml/2006/main" count="29" uniqueCount="27">
  <si>
    <t>X</t>
  </si>
  <si>
    <t>Y</t>
  </si>
  <si>
    <t>Std. dev. of variation around the line =</t>
  </si>
  <si>
    <t>mean =</t>
  </si>
  <si>
    <t>trial slope =</t>
  </si>
  <si>
    <t>trial intercept =</t>
  </si>
  <si>
    <t>Y "hat"</t>
  </si>
  <si>
    <t>(Y - Yhat)</t>
  </si>
  <si>
    <t>(Y - Yhat)^2</t>
  </si>
  <si>
    <t>true slope =</t>
  </si>
  <si>
    <t>true intercept =</t>
  </si>
  <si>
    <t>"regression" slope =</t>
  </si>
  <si>
    <t>"regression" intercept =</t>
  </si>
  <si>
    <t>residual sum-of-squares =</t>
  </si>
  <si>
    <t>average of Y =</t>
  </si>
  <si>
    <t>(y-ybar)^2</t>
  </si>
  <si>
    <t>Total SS</t>
  </si>
  <si>
    <t>yhat</t>
  </si>
  <si>
    <t>(y-yhat)^2</t>
  </si>
  <si>
    <t>Resid SS</t>
  </si>
  <si>
    <t>Regr SS</t>
  </si>
  <si>
    <t>Se =</t>
  </si>
  <si>
    <t>t =</t>
  </si>
  <si>
    <t>s(slope) =</t>
  </si>
  <si>
    <t>average of X =</t>
  </si>
  <si>
    <t>(x-xbar)^2</t>
  </si>
  <si>
    <t>SSX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</si>
</sst>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"/>
  </numFmts>
  <fonts count="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Sheet1!$F$2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Sheet1!$E$3:$E$12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Sheet1!$F$3:$F$12</c:f>
              <c:numCache>
                <c:ptCount val="10"/>
                <c:pt idx="0">
                  <c:v>-3.91374553350033</c:v>
                </c:pt>
                <c:pt idx="1">
                  <c:v>35.5334873852553</c:v>
                </c:pt>
                <c:pt idx="2">
                  <c:v>34.97725523018744</c:v>
                </c:pt>
                <c:pt idx="3">
                  <c:v>56.05835677764844</c:v>
                </c:pt>
                <c:pt idx="4">
                  <c:v>72.626454665442</c:v>
                </c:pt>
                <c:pt idx="5">
                  <c:v>70.31214651447954</c:v>
                </c:pt>
                <c:pt idx="6">
                  <c:v>88.07429725886323</c:v>
                </c:pt>
                <c:pt idx="7">
                  <c:v>66.37290445913095</c:v>
                </c:pt>
                <c:pt idx="8">
                  <c:v>62.44444784882944</c:v>
                </c:pt>
                <c:pt idx="9">
                  <c:v>100.56465978559572</c:v>
                </c:pt>
              </c:numCache>
            </c:numRef>
          </c:yVal>
          <c:smooth val="0"/>
        </c:ser>
        <c:ser>
          <c:idx val="0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Sheet1!$E$3:$E$12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Sheet1!$H$3:$H$12</c:f>
              <c:numCache>
                <c:ptCount val="10"/>
                <c:pt idx="0">
                  <c:v>13.30502643919317</c:v>
                </c:pt>
                <c:pt idx="1">
                  <c:v>23.30502643919317</c:v>
                </c:pt>
                <c:pt idx="2">
                  <c:v>33.30502643919317</c:v>
                </c:pt>
                <c:pt idx="3">
                  <c:v>43.30502643919317</c:v>
                </c:pt>
                <c:pt idx="4">
                  <c:v>53.30502643919317</c:v>
                </c:pt>
                <c:pt idx="5">
                  <c:v>63.30502643919317</c:v>
                </c:pt>
                <c:pt idx="6">
                  <c:v>73.30502643919317</c:v>
                </c:pt>
                <c:pt idx="7">
                  <c:v>83.30502643919317</c:v>
                </c:pt>
                <c:pt idx="8">
                  <c:v>93.30502643919317</c:v>
                </c:pt>
                <c:pt idx="9">
                  <c:v>103.30502643919317</c:v>
                </c:pt>
              </c:numCache>
            </c:numRef>
          </c:yVal>
          <c:smooth val="0"/>
        </c:ser>
        <c:axId val="36008561"/>
        <c:axId val="55641594"/>
      </c:scatterChart>
      <c:valAx>
        <c:axId val="3600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41594"/>
        <c:crosses val="autoZero"/>
        <c:crossBetween val="midCat"/>
        <c:dispUnits/>
      </c:valAx>
      <c:valAx>
        <c:axId val="55641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08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Sheet1!$F$2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Sheet1!$E$3:$E$12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Sheet1!$F$3:$F$12</c:f>
              <c:numCache>
                <c:ptCount val="10"/>
                <c:pt idx="0">
                  <c:v>-3.91374553350033</c:v>
                </c:pt>
                <c:pt idx="1">
                  <c:v>35.5334873852553</c:v>
                </c:pt>
                <c:pt idx="2">
                  <c:v>34.97725523018744</c:v>
                </c:pt>
                <c:pt idx="3">
                  <c:v>56.05835677764844</c:v>
                </c:pt>
                <c:pt idx="4">
                  <c:v>72.626454665442</c:v>
                </c:pt>
                <c:pt idx="5">
                  <c:v>70.31214651447954</c:v>
                </c:pt>
                <c:pt idx="6">
                  <c:v>88.07429725886323</c:v>
                </c:pt>
                <c:pt idx="7">
                  <c:v>66.37290445913095</c:v>
                </c:pt>
                <c:pt idx="8">
                  <c:v>62.44444784882944</c:v>
                </c:pt>
                <c:pt idx="9">
                  <c:v>100.56465978559572</c:v>
                </c:pt>
              </c:numCache>
            </c:numRef>
          </c:yVal>
          <c:smooth val="0"/>
        </c:ser>
        <c:axId val="31012299"/>
        <c:axId val="10675236"/>
      </c:scatterChart>
      <c:valAx>
        <c:axId val="31012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10675236"/>
        <c:crosses val="autoZero"/>
        <c:crossBetween val="midCat"/>
        <c:dispUnits/>
      </c:valAx>
      <c:valAx>
        <c:axId val="10675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310122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Sheet1!$E$3:$E$12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Sheet1!$F$19:$F$28</c:f>
              <c:numCache>
                <c:ptCount val="10"/>
                <c:pt idx="0">
                  <c:v>24.710042250953848</c:v>
                </c:pt>
                <c:pt idx="1">
                  <c:v>26.908283012307948</c:v>
                </c:pt>
                <c:pt idx="2">
                  <c:v>24.131917446793523</c:v>
                </c:pt>
                <c:pt idx="3">
                  <c:v>26.15106733268476</c:v>
                </c:pt>
                <c:pt idx="4">
                  <c:v>58.38850269246905</c:v>
                </c:pt>
                <c:pt idx="5">
                  <c:v>70.25105120788794</c:v>
                </c:pt>
                <c:pt idx="6">
                  <c:v>77.79319861976546</c:v>
                </c:pt>
                <c:pt idx="7">
                  <c:v>72.92272150341887</c:v>
                </c:pt>
                <c:pt idx="8">
                  <c:v>89.0505557434517</c:v>
                </c:pt>
                <c:pt idx="9">
                  <c:v>109.3139533419162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Sheet1!$E$3:$E$12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Sheet1!$G$3:$G$12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Sheet1!$E$3:$E$12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Sheet1!$H$19:$H$28</c:f>
              <c:numCache>
                <c:ptCount val="10"/>
                <c:pt idx="0">
                  <c:v>14.13010918071617</c:v>
                </c:pt>
                <c:pt idx="1">
                  <c:v>23.87055809948256</c:v>
                </c:pt>
                <c:pt idx="2">
                  <c:v>33.611007018248955</c:v>
                </c:pt>
                <c:pt idx="3">
                  <c:v>43.351455937015345</c:v>
                </c:pt>
                <c:pt idx="4">
                  <c:v>53.091904855781735</c:v>
                </c:pt>
                <c:pt idx="5">
                  <c:v>62.832353774548125</c:v>
                </c:pt>
                <c:pt idx="6">
                  <c:v>72.57280269331451</c:v>
                </c:pt>
                <c:pt idx="7">
                  <c:v>82.3132516120809</c:v>
                </c:pt>
                <c:pt idx="8">
                  <c:v>92.0537005308473</c:v>
                </c:pt>
                <c:pt idx="9">
                  <c:v>101.79414944961368</c:v>
                </c:pt>
              </c:numCache>
            </c:numRef>
          </c:yVal>
          <c:smooth val="0"/>
        </c:ser>
        <c:axId val="28968261"/>
        <c:axId val="59387758"/>
      </c:scatterChart>
      <c:valAx>
        <c:axId val="2896826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59387758"/>
        <c:crosses val="autoZero"/>
        <c:crossBetween val="midCat"/>
        <c:dispUnits/>
      </c:valAx>
      <c:valAx>
        <c:axId val="5938775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289682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N32"/>
  <sheetViews>
    <sheetView tabSelected="1" zoomScale="130" zoomScaleNormal="130" workbookViewId="0" topLeftCell="B15">
      <selection activeCell="D29" sqref="D29"/>
    </sheetView>
  </sheetViews>
  <sheetFormatPr defaultColWidth="9.140625" defaultRowHeight="12.75"/>
  <cols>
    <col min="1" max="1" width="20.28125" style="1" customWidth="1"/>
    <col min="2" max="3" width="6.8515625" style="1" customWidth="1"/>
    <col min="4" max="4" width="8.8515625" style="1" customWidth="1"/>
    <col min="5" max="6" width="6.8515625" style="1" customWidth="1"/>
    <col min="7" max="7" width="1.28515625" style="1" customWidth="1"/>
    <col min="8" max="9" width="8.8515625" style="1" customWidth="1"/>
    <col min="10" max="10" width="11.28125" style="1" customWidth="1"/>
    <col min="11" max="11" width="8.8515625" style="1" customWidth="1"/>
    <col min="12" max="12" width="9.8515625" style="1" bestFit="1" customWidth="1"/>
    <col min="13" max="16384" width="8.8515625" style="1" customWidth="1"/>
  </cols>
  <sheetData>
    <row r="1" ht="13.5" thickBot="1"/>
    <row r="2" spans="3:10" ht="13.5" thickBot="1">
      <c r="C2" s="1" t="s">
        <v>2</v>
      </c>
      <c r="D2" s="1">
        <v>15</v>
      </c>
      <c r="E2" s="5" t="s">
        <v>0</v>
      </c>
      <c r="F2" s="6" t="s">
        <v>1</v>
      </c>
      <c r="H2" s="1" t="s">
        <v>6</v>
      </c>
      <c r="I2" s="1" t="s">
        <v>7</v>
      </c>
      <c r="J2" s="1" t="s">
        <v>8</v>
      </c>
    </row>
    <row r="3" spans="3:10" ht="12.75">
      <c r="C3" s="1" t="s">
        <v>4</v>
      </c>
      <c r="D3" s="1">
        <v>1</v>
      </c>
      <c r="E3" s="3">
        <v>10</v>
      </c>
      <c r="F3" s="7">
        <v>-3.91374553350033</v>
      </c>
      <c r="G3" s="1">
        <f>$D$7+$D$6*E3</f>
        <v>10</v>
      </c>
      <c r="H3" s="2">
        <f>$D$4+$D$3*E3</f>
        <v>13.30502643919317</v>
      </c>
      <c r="I3" s="2">
        <f>F3-H3</f>
        <v>-17.2187719726935</v>
      </c>
      <c r="J3" s="2">
        <f>I3^2</f>
        <v>296.48610824761516</v>
      </c>
    </row>
    <row r="4" spans="3:10" ht="12.75">
      <c r="C4" s="1" t="s">
        <v>5</v>
      </c>
      <c r="D4" s="1">
        <f>F14-D3*E14</f>
        <v>3.3050264391931705</v>
      </c>
      <c r="E4" s="3">
        <v>20</v>
      </c>
      <c r="F4" s="7">
        <v>35.5334873852553</v>
      </c>
      <c r="G4" s="1">
        <f aca="true" t="shared" si="0" ref="G4:G12">$D$7+$D$6*E4</f>
        <v>20</v>
      </c>
      <c r="H4" s="2">
        <f aca="true" t="shared" si="1" ref="H4:H12">$D$4+$D$3*E4</f>
        <v>23.30502643919317</v>
      </c>
      <c r="I4" s="2">
        <f aca="true" t="shared" si="2" ref="I4:I12">F4-H4</f>
        <v>12.228460946062128</v>
      </c>
      <c r="J4" s="2">
        <f aca="true" t="shared" si="3" ref="J4:J12">I4^2</f>
        <v>149.53525710936668</v>
      </c>
    </row>
    <row r="5" spans="5:10" ht="12.75">
      <c r="E5" s="3">
        <v>30</v>
      </c>
      <c r="F5" s="7">
        <v>34.97725523018744</v>
      </c>
      <c r="G5" s="1">
        <f t="shared" si="0"/>
        <v>30</v>
      </c>
      <c r="H5" s="2">
        <f t="shared" si="1"/>
        <v>33.30502643919317</v>
      </c>
      <c r="I5" s="2">
        <f t="shared" si="2"/>
        <v>1.672228790994268</v>
      </c>
      <c r="J5" s="2">
        <f t="shared" si="3"/>
        <v>2.796349129430151</v>
      </c>
    </row>
    <row r="6" spans="3:10" ht="12.75">
      <c r="C6" s="1" t="s">
        <v>9</v>
      </c>
      <c r="D6" s="1">
        <v>1</v>
      </c>
      <c r="E6" s="3">
        <v>40</v>
      </c>
      <c r="F6" s="7">
        <v>56.05835677764844</v>
      </c>
      <c r="G6" s="1">
        <f t="shared" si="0"/>
        <v>40</v>
      </c>
      <c r="H6" s="2">
        <f t="shared" si="1"/>
        <v>43.30502643919317</v>
      </c>
      <c r="I6" s="2">
        <f t="shared" si="2"/>
        <v>12.753330338455271</v>
      </c>
      <c r="J6" s="2">
        <f t="shared" si="3"/>
        <v>162.64743472176363</v>
      </c>
    </row>
    <row r="7" spans="3:10" ht="12.75">
      <c r="C7" s="1" t="s">
        <v>10</v>
      </c>
      <c r="D7" s="1">
        <v>0</v>
      </c>
      <c r="E7" s="3">
        <v>50</v>
      </c>
      <c r="F7" s="7">
        <v>72.626454665442</v>
      </c>
      <c r="G7" s="1">
        <f t="shared" si="0"/>
        <v>50</v>
      </c>
      <c r="H7" s="2">
        <f t="shared" si="1"/>
        <v>53.30502643919317</v>
      </c>
      <c r="I7" s="2">
        <f t="shared" si="2"/>
        <v>19.321428226248827</v>
      </c>
      <c r="J7" s="2">
        <f t="shared" si="3"/>
        <v>373.3175887020849</v>
      </c>
    </row>
    <row r="8" spans="5:10" ht="12.75">
      <c r="E8" s="3">
        <v>60</v>
      </c>
      <c r="F8" s="7">
        <v>70.31214651447954</v>
      </c>
      <c r="G8" s="1">
        <f t="shared" si="0"/>
        <v>60</v>
      </c>
      <c r="H8" s="2">
        <f t="shared" si="1"/>
        <v>63.30502643919317</v>
      </c>
      <c r="I8" s="2">
        <f t="shared" si="2"/>
        <v>7.007120075286366</v>
      </c>
      <c r="J8" s="2">
        <f t="shared" si="3"/>
        <v>49.09973174948121</v>
      </c>
    </row>
    <row r="9" spans="5:10" ht="12.75">
      <c r="E9" s="3">
        <v>70</v>
      </c>
      <c r="F9" s="7">
        <v>88.07429725886323</v>
      </c>
      <c r="G9" s="1">
        <f t="shared" si="0"/>
        <v>70</v>
      </c>
      <c r="H9" s="2">
        <f t="shared" si="1"/>
        <v>73.30502643919317</v>
      </c>
      <c r="I9" s="2">
        <f t="shared" si="2"/>
        <v>14.769270819670055</v>
      </c>
      <c r="J9" s="2">
        <f t="shared" si="3"/>
        <v>218.13136054475737</v>
      </c>
    </row>
    <row r="10" spans="5:10" ht="12.75">
      <c r="E10" s="3">
        <v>80</v>
      </c>
      <c r="F10" s="7">
        <v>66.37290445913095</v>
      </c>
      <c r="G10" s="1">
        <f t="shared" si="0"/>
        <v>80</v>
      </c>
      <c r="H10" s="2">
        <f t="shared" si="1"/>
        <v>83.30502643919317</v>
      </c>
      <c r="I10" s="2">
        <f t="shared" si="2"/>
        <v>-16.93212198006222</v>
      </c>
      <c r="J10" s="2">
        <f t="shared" si="3"/>
        <v>286.69675474770617</v>
      </c>
    </row>
    <row r="11" spans="5:10" ht="12.75">
      <c r="E11" s="3">
        <v>90</v>
      </c>
      <c r="F11" s="7">
        <v>62.44444784882944</v>
      </c>
      <c r="G11" s="1">
        <f t="shared" si="0"/>
        <v>90</v>
      </c>
      <c r="H11" s="2">
        <f t="shared" si="1"/>
        <v>93.30502643919317</v>
      </c>
      <c r="I11" s="2">
        <f t="shared" si="2"/>
        <v>-30.86057859036373</v>
      </c>
      <c r="J11" s="2">
        <f t="shared" si="3"/>
        <v>952.3753109320162</v>
      </c>
    </row>
    <row r="12" spans="3:10" ht="13.5" thickBot="1">
      <c r="C12" s="1" t="s">
        <v>13</v>
      </c>
      <c r="D12" s="2">
        <f>J14</f>
        <v>2498.59550528037</v>
      </c>
      <c r="E12" s="4">
        <v>100</v>
      </c>
      <c r="F12" s="8">
        <v>100.56465978559572</v>
      </c>
      <c r="G12" s="1">
        <f t="shared" si="0"/>
        <v>100</v>
      </c>
      <c r="H12" s="2">
        <f t="shared" si="1"/>
        <v>103.30502643919317</v>
      </c>
      <c r="I12" s="2">
        <f t="shared" si="2"/>
        <v>-2.740366653597448</v>
      </c>
      <c r="J12" s="2">
        <f t="shared" si="3"/>
        <v>7.509609396148876</v>
      </c>
    </row>
    <row r="14" spans="4:10" ht="12.75">
      <c r="D14" s="1" t="s">
        <v>3</v>
      </c>
      <c r="E14" s="1">
        <f>AVERAGE(E3:E12)</f>
        <v>55</v>
      </c>
      <c r="F14" s="1">
        <f>AVERAGE(F3:F12)</f>
        <v>58.30502643919317</v>
      </c>
      <c r="J14" s="2">
        <f>SUM(J3:J13)</f>
        <v>2498.59550528037</v>
      </c>
    </row>
    <row r="17" spans="6:14" ht="12.75">
      <c r="F17" s="1" t="s">
        <v>1</v>
      </c>
      <c r="H17" s="1" t="s">
        <v>0</v>
      </c>
      <c r="J17" s="1" t="s">
        <v>15</v>
      </c>
      <c r="K17" s="1" t="s">
        <v>17</v>
      </c>
      <c r="L17" s="1" t="s">
        <v>18</v>
      </c>
      <c r="N17" s="1" t="s">
        <v>25</v>
      </c>
    </row>
    <row r="19" spans="3:14" ht="12.75">
      <c r="C19" s="1" t="s">
        <v>11</v>
      </c>
      <c r="D19" s="1">
        <f>SLOPE(F19:F28,E3:E12)</f>
        <v>1.2381478907409469</v>
      </c>
      <c r="F19" s="2">
        <f aca="true" ca="1" t="shared" si="4" ref="F19:F28">$D$7+$D$6*E3+NORMINV(RAND(),0,$D$2)</f>
        <v>16.521963769046124</v>
      </c>
      <c r="H19" s="1">
        <f>D$20+D$19*E3</f>
        <v>3.3083211089979407</v>
      </c>
      <c r="J19" s="2">
        <f>(F19-D$22)^2</f>
        <v>1806.50606505472</v>
      </c>
      <c r="K19" s="1">
        <f>D$20+D$19*H19</f>
        <v>-4.976966995411979</v>
      </c>
      <c r="L19" s="1">
        <f>(F19-K19)^2</f>
        <v>462.204024014963</v>
      </c>
      <c r="N19" s="1">
        <f>(H19-D$23)^2</f>
        <v>3104.3456536761687</v>
      </c>
    </row>
    <row r="20" spans="3:14" ht="12.75">
      <c r="C20" s="1" t="s">
        <v>12</v>
      </c>
      <c r="D20" s="1">
        <f>INTERCEPT(F19:F28,E3:E12)</f>
        <v>-9.073157798411529</v>
      </c>
      <c r="F20" s="2">
        <f ca="1" t="shared" si="4"/>
        <v>-2.5223402594565414</v>
      </c>
      <c r="H20" s="1">
        <f aca="true" t="shared" si="5" ref="H20:H28">D$20+D$19*E4</f>
        <v>15.68980001640741</v>
      </c>
      <c r="J20" s="2">
        <f aca="true" t="shared" si="6" ref="J20:J28">(F20-D$22)^2</f>
        <v>3788.072162417652</v>
      </c>
      <c r="K20" s="1">
        <f aca="true" t="shared" si="7" ref="K20:K28">D$20+D$19*H20</f>
        <v>10.353134998050582</v>
      </c>
      <c r="L20" s="1">
        <f aca="true" t="shared" si="8" ref="L20:L28">(F20-K20)^2</f>
        <v>165.77786310667813</v>
      </c>
      <c r="N20" s="1">
        <f aca="true" t="shared" si="9" ref="N20:N28">(H20-D$23)^2</f>
        <v>1877.9374941991641</v>
      </c>
    </row>
    <row r="21" spans="6:14" ht="12.75">
      <c r="F21" s="2">
        <f ca="1" t="shared" si="4"/>
        <v>27.406507645791862</v>
      </c>
      <c r="H21" s="1">
        <f t="shared" si="5"/>
        <v>28.071278923816877</v>
      </c>
      <c r="J21" s="2">
        <f t="shared" si="6"/>
        <v>999.7275532290885</v>
      </c>
      <c r="K21" s="1">
        <f t="shared" si="7"/>
        <v>25.683236991513134</v>
      </c>
      <c r="L21" s="1">
        <f t="shared" si="8"/>
        <v>2.9696617478982366</v>
      </c>
      <c r="N21" s="1">
        <f t="shared" si="9"/>
        <v>958.1313745914106</v>
      </c>
    </row>
    <row r="22" spans="3:14" ht="12.75">
      <c r="C22" s="1" t="s">
        <v>14</v>
      </c>
      <c r="D22" s="2">
        <f>AVERAGE(F19:F28)</f>
        <v>59.024976192340546</v>
      </c>
      <c r="F22" s="2">
        <f ca="1" t="shared" si="4"/>
        <v>45.78626213609823</v>
      </c>
      <c r="H22" s="1">
        <f t="shared" si="5"/>
        <v>40.45275783122635</v>
      </c>
      <c r="J22" s="2">
        <f t="shared" si="6"/>
        <v>175.26354986294785</v>
      </c>
      <c r="K22" s="1">
        <f t="shared" si="7"/>
        <v>41.0133389849757</v>
      </c>
      <c r="L22" s="1">
        <f t="shared" si="8"/>
        <v>22.780795406521456</v>
      </c>
      <c r="N22" s="1">
        <f t="shared" si="9"/>
        <v>344.9272948529078</v>
      </c>
    </row>
    <row r="23" spans="3:14" ht="12.75">
      <c r="C23" s="1" t="s">
        <v>24</v>
      </c>
      <c r="D23" s="1">
        <f>AVERAGE(H19:H28)</f>
        <v>59.02497619234056</v>
      </c>
      <c r="F23" s="2">
        <f ca="1" t="shared" si="4"/>
        <v>47.220203340475564</v>
      </c>
      <c r="H23" s="1">
        <f t="shared" si="5"/>
        <v>52.834236738635816</v>
      </c>
      <c r="J23" s="2">
        <f t="shared" si="6"/>
        <v>139.3526620841285</v>
      </c>
      <c r="K23" s="1">
        <f t="shared" si="7"/>
        <v>56.34344097843825</v>
      </c>
      <c r="L23" s="1">
        <f t="shared" si="8"/>
        <v>83.23346499873901</v>
      </c>
      <c r="N23" s="1">
        <f t="shared" si="9"/>
        <v>38.32525498365651</v>
      </c>
    </row>
    <row r="24" spans="3:14" ht="12.75">
      <c r="C24" s="1" t="s">
        <v>21</v>
      </c>
      <c r="D24" s="1">
        <f>(L31/(10-2))^0.5</f>
        <v>16.890911329178554</v>
      </c>
      <c r="F24" s="2">
        <f ca="1" t="shared" si="4"/>
        <v>70.65970991476206</v>
      </c>
      <c r="H24" s="1">
        <f t="shared" si="5"/>
        <v>65.21571564604528</v>
      </c>
      <c r="J24" s="2">
        <f t="shared" si="6"/>
        <v>135.36702879165242</v>
      </c>
      <c r="K24" s="1">
        <f t="shared" si="7"/>
        <v>71.6735429719008</v>
      </c>
      <c r="L24" s="1">
        <f t="shared" si="8"/>
        <v>1.0278574677472836</v>
      </c>
      <c r="N24" s="1">
        <f t="shared" si="9"/>
        <v>38.325254983656244</v>
      </c>
    </row>
    <row r="25" spans="6:14" ht="12.75">
      <c r="F25" s="2">
        <f ca="1" t="shared" si="4"/>
        <v>66.90862750867382</v>
      </c>
      <c r="H25" s="1">
        <f t="shared" si="5"/>
        <v>77.59719455345476</v>
      </c>
      <c r="J25" s="2">
        <f t="shared" si="6"/>
        <v>62.15195807752332</v>
      </c>
      <c r="K25" s="1">
        <f t="shared" si="7"/>
        <v>87.00364496536336</v>
      </c>
      <c r="L25" s="1">
        <f t="shared" si="8"/>
        <v>403.80972658465765</v>
      </c>
      <c r="N25" s="1">
        <f t="shared" si="9"/>
        <v>344.92729485290727</v>
      </c>
    </row>
    <row r="26" spans="3:14" ht="12.75">
      <c r="C26" s="1" t="s">
        <v>23</v>
      </c>
      <c r="D26" s="1">
        <f>SQRT(D24^2/N30)</f>
        <v>0.1501943465110563</v>
      </c>
      <c r="F26" s="2">
        <f ca="1" t="shared" si="4"/>
        <v>101.08057515215478</v>
      </c>
      <c r="H26" s="1">
        <f t="shared" si="5"/>
        <v>89.97867346086423</v>
      </c>
      <c r="J26" s="2">
        <f t="shared" si="6"/>
        <v>1768.673403868728</v>
      </c>
      <c r="K26" s="1">
        <f t="shared" si="7"/>
        <v>102.33374695882593</v>
      </c>
      <c r="L26" s="1">
        <f t="shared" si="8"/>
        <v>1.5704395770354285</v>
      </c>
      <c r="N26" s="1">
        <f t="shared" si="9"/>
        <v>958.1313745914097</v>
      </c>
    </row>
    <row r="27" spans="6:14" ht="12.75">
      <c r="F27" s="2">
        <f ca="1" t="shared" si="4"/>
        <v>117.94295141939074</v>
      </c>
      <c r="H27" s="1">
        <f t="shared" si="5"/>
        <v>102.36015236827369</v>
      </c>
      <c r="J27" s="2">
        <f t="shared" si="6"/>
        <v>3471.3278048553</v>
      </c>
      <c r="K27" s="1">
        <f t="shared" si="7"/>
        <v>117.66384895228848</v>
      </c>
      <c r="L27" s="1">
        <f t="shared" si="8"/>
        <v>0.07789818714256957</v>
      </c>
      <c r="N27" s="1">
        <f t="shared" si="9"/>
        <v>1877.937494199162</v>
      </c>
    </row>
    <row r="28" spans="3:14" ht="12.75">
      <c r="C28" s="1" t="s">
        <v>22</v>
      </c>
      <c r="D28" s="1">
        <f>D19/D26</f>
        <v>8.24363845579103</v>
      </c>
      <c r="F28" s="2">
        <f ca="1" t="shared" si="4"/>
        <v>99.24530129646882</v>
      </c>
      <c r="H28" s="1">
        <f t="shared" si="5"/>
        <v>114.74163127568316</v>
      </c>
      <c r="J28" s="2">
        <f t="shared" si="6"/>
        <v>1617.6745514817715</v>
      </c>
      <c r="K28" s="1">
        <f t="shared" si="7"/>
        <v>132.99395094575104</v>
      </c>
      <c r="L28" s="1">
        <f t="shared" si="8"/>
        <v>1138.9713531499965</v>
      </c>
      <c r="N28" s="1">
        <f t="shared" si="9"/>
        <v>3104.345653676167</v>
      </c>
    </row>
    <row r="30" spans="9:14" ht="12.75">
      <c r="I30" s="1" t="s">
        <v>16</v>
      </c>
      <c r="J30" s="2">
        <f>SUM(J19:J28)</f>
        <v>13964.116739723513</v>
      </c>
      <c r="M30" s="1" t="s">
        <v>26</v>
      </c>
      <c r="N30" s="2">
        <f>SUM(N19:N28)</f>
        <v>12647.334144606608</v>
      </c>
    </row>
    <row r="31" spans="9:12" ht="12.75">
      <c r="I31" s="1" t="s">
        <v>19</v>
      </c>
      <c r="L31" s="1">
        <f>SUM(L19:L28)</f>
        <v>2282.423084241379</v>
      </c>
    </row>
    <row r="32" spans="9:11" ht="12.75">
      <c r="I32" s="1" t="s">
        <v>20</v>
      </c>
      <c r="K32" s="2">
        <f>J30-L31</f>
        <v>11681.693655482133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 Larsen</dc:creator>
  <cp:keywords/>
  <dc:description/>
  <cp:lastModifiedBy>L.C. Larsen</cp:lastModifiedBy>
  <dcterms:created xsi:type="dcterms:W3CDTF">2000-05-01T22:55:25Z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