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9405" windowHeight="5130" tabRatio="601" firstSheet="1" activeTab="4"/>
  </bookViews>
  <sheets>
    <sheet name="Both A and B plus differences" sheetId="1" r:id="rId1"/>
    <sheet name="Subject" sheetId="2" r:id="rId2"/>
    <sheet name="Experimental Unit" sheetId="3" r:id="rId3"/>
    <sheet name="Chart1" sheetId="4" r:id="rId4"/>
    <sheet name="Confidence Intervals" sheetId="5" r:id="rId5"/>
  </sheets>
  <definedNames/>
  <calcPr fullCalcOnLoad="1"/>
</workbook>
</file>

<file path=xl/sharedStrings.xml><?xml version="1.0" encoding="utf-8"?>
<sst xmlns="http://schemas.openxmlformats.org/spreadsheetml/2006/main" count="32" uniqueCount="24">
  <si>
    <t>Subject</t>
  </si>
  <si>
    <t>Treatment</t>
  </si>
  <si>
    <t>A</t>
  </si>
  <si>
    <t>B</t>
  </si>
  <si>
    <t>Random</t>
  </si>
  <si>
    <t>Unit</t>
  </si>
  <si>
    <t>Mean</t>
  </si>
  <si>
    <t>StDev</t>
  </si>
  <si>
    <t>StdErr</t>
  </si>
  <si>
    <t>Differences</t>
  </si>
  <si>
    <t>t =</t>
  </si>
  <si>
    <t>d.f. =</t>
  </si>
  <si>
    <t>critical t =</t>
  </si>
  <si>
    <t>alpha =</t>
  </si>
  <si>
    <t>left tail</t>
  </si>
  <si>
    <t>two tail</t>
  </si>
  <si>
    <t>right tail</t>
  </si>
  <si>
    <t>Upper bound</t>
  </si>
  <si>
    <t>mean</t>
  </si>
  <si>
    <t>Lower bound</t>
  </si>
  <si>
    <t>Diffs</t>
  </si>
  <si>
    <t>= df</t>
  </si>
  <si>
    <t>=critical value</t>
  </si>
  <si>
    <t>= alpha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</si>
</sst>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26"/>
      <name val="Arial"/>
      <family val="2"/>
    </font>
    <font>
      <sz val="12"/>
      <name val="Arial"/>
      <family val="0"/>
    </font>
    <font>
      <sz val="2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Example of Paired Differences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Subject!$B$5:$B$14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Subject!$D$5:$D$14</c:f>
              <c:numCache>
                <c:ptCount val="10"/>
                <c:pt idx="0">
                  <c:v>28.933467976603424</c:v>
                </c:pt>
                <c:pt idx="1">
                  <c:v>-7.390852286189329</c:v>
                </c:pt>
                <c:pt idx="2">
                  <c:v>17.91227257141145</c:v>
                </c:pt>
                <c:pt idx="3">
                  <c:v>59.950431907200254</c:v>
                </c:pt>
                <c:pt idx="4">
                  <c:v>31.170722624810878</c:v>
                </c:pt>
                <c:pt idx="5">
                  <c:v>10.86911831604084</c:v>
                </c:pt>
                <c:pt idx="6">
                  <c:v>-16.146298574167304</c:v>
                </c:pt>
                <c:pt idx="7">
                  <c:v>17.5578743184451</c:v>
                </c:pt>
                <c:pt idx="8">
                  <c:v>86.9765717399423</c:v>
                </c:pt>
                <c:pt idx="9">
                  <c:v>97.86049028858542</c:v>
                </c:pt>
              </c:numCache>
            </c:numRef>
          </c:yVal>
          <c:smooth val="0"/>
        </c:ser>
        <c:ser>
          <c:idx val="1"/>
          <c:order val="1"/>
          <c:tx>
            <c:v>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Subject!$B$5:$B$14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Subject!$E$5:$E$14</c:f>
              <c:numCache>
                <c:ptCount val="10"/>
                <c:pt idx="0">
                  <c:v>36.741497069597244</c:v>
                </c:pt>
                <c:pt idx="1">
                  <c:v>4.266060614027083</c:v>
                </c:pt>
                <c:pt idx="2">
                  <c:v>35.70586000016192</c:v>
                </c:pt>
                <c:pt idx="3">
                  <c:v>72.15879418246914</c:v>
                </c:pt>
                <c:pt idx="4">
                  <c:v>43.57679540582467</c:v>
                </c:pt>
                <c:pt idx="5">
                  <c:v>18.342469274939504</c:v>
                </c:pt>
                <c:pt idx="6">
                  <c:v>-2.3477712148451246</c:v>
                </c:pt>
                <c:pt idx="7">
                  <c:v>30.302220011362806</c:v>
                </c:pt>
                <c:pt idx="8">
                  <c:v>95.28200121159898</c:v>
                </c:pt>
                <c:pt idx="9">
                  <c:v>106.22154445620254</c:v>
                </c:pt>
              </c:numCache>
            </c:numRef>
          </c:yVal>
          <c:smooth val="0"/>
        </c:ser>
        <c:ser>
          <c:idx val="2"/>
          <c:order val="2"/>
          <c:tx>
            <c:v>Diff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Subject!$B$17:$B$26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Subject!$D$17:$D$26</c:f>
              <c:numCache>
                <c:ptCount val="10"/>
                <c:pt idx="0">
                  <c:v>7.80802909299382</c:v>
                </c:pt>
                <c:pt idx="1">
                  <c:v>11.656912900216412</c:v>
                </c:pt>
                <c:pt idx="2">
                  <c:v>17.79358742875047</c:v>
                </c:pt>
                <c:pt idx="3">
                  <c:v>12.208362275268883</c:v>
                </c:pt>
                <c:pt idx="4">
                  <c:v>12.40607278101379</c:v>
                </c:pt>
                <c:pt idx="5">
                  <c:v>7.4733509588986635</c:v>
                </c:pt>
                <c:pt idx="6">
                  <c:v>13.798527359322179</c:v>
                </c:pt>
                <c:pt idx="7">
                  <c:v>12.744345692917705</c:v>
                </c:pt>
                <c:pt idx="8">
                  <c:v>8.30542947165668</c:v>
                </c:pt>
                <c:pt idx="9">
                  <c:v>8.361054167617112</c:v>
                </c:pt>
              </c:numCache>
            </c:numRef>
          </c:yVal>
          <c:smooth val="0"/>
        </c:ser>
        <c:axId val="25924721"/>
        <c:axId val="31995898"/>
      </c:scatterChart>
      <c:valAx>
        <c:axId val="2592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Experimental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1" i="0" u="none" baseline="0">
                <a:latin typeface="Arial"/>
                <a:ea typeface="Arial"/>
                <a:cs typeface="Arial"/>
              </a:defRPr>
            </a:pPr>
          </a:p>
        </c:txPr>
        <c:crossAx val="31995898"/>
        <c:crosses val="autoZero"/>
        <c:crossBetween val="midCat"/>
        <c:dispUnits/>
      </c:valAx>
      <c:valAx>
        <c:axId val="319958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600" b="1" i="0" u="none" baseline="0"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'Confidence Intervals'!$D$2</c:f>
              <c:strCache>
                <c:ptCount val="1"/>
                <c:pt idx="0">
                  <c:v>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'Confidence Intervals'!$D$4:$D$6</c:f>
              <c:numCache>
                <c:ptCount val="3"/>
                <c:pt idx="0">
                  <c:v>59.81948330620186</c:v>
                </c:pt>
                <c:pt idx="1">
                  <c:v>32.769379888268304</c:v>
                </c:pt>
                <c:pt idx="2">
                  <c:v>5.719276470334748</c:v>
                </c:pt>
              </c:numCache>
            </c:numRef>
          </c:xVal>
          <c:yVal>
            <c:numRef>
              <c:f>'Confidence Intervals'!$H$4:$H$6</c:f>
              <c:numCache>
                <c:ptCount val="3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'Confidence Intervals'!$E$2</c:f>
              <c:strCache>
                <c:ptCount val="1"/>
                <c:pt idx="0">
                  <c:v>B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'Confidence Intervals'!$E$4:$E$6</c:f>
              <c:numCache>
                <c:ptCount val="3"/>
                <c:pt idx="0">
                  <c:v>70.13388618497389</c:v>
                </c:pt>
                <c:pt idx="1">
                  <c:v>44.024947101133876</c:v>
                </c:pt>
                <c:pt idx="2">
                  <c:v>17.916008017293862</c:v>
                </c:pt>
              </c:numCache>
            </c:numRef>
          </c:xVal>
          <c:yVal>
            <c:numRef>
              <c:f>'Confidence Intervals'!$I$4:$I$6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'Confidence Intervals'!$F$2</c:f>
              <c:strCache>
                <c:ptCount val="1"/>
                <c:pt idx="0">
                  <c:v>Diffs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'Confidence Intervals'!$F$4:$F$6</c:f>
              <c:numCache>
                <c:ptCount val="3"/>
                <c:pt idx="0">
                  <c:v>13.605184303451518</c:v>
                </c:pt>
                <c:pt idx="1">
                  <c:v>11.255567212865571</c:v>
                </c:pt>
                <c:pt idx="2">
                  <c:v>8.905950122279625</c:v>
                </c:pt>
              </c:numCache>
            </c:numRef>
          </c:xVal>
          <c:yVal>
            <c:numRef>
              <c:f>'Confidence Intervals'!$J$4:$J$6</c:f>
              <c:numCache>
                <c:ptCount val="3"/>
                <c:pt idx="0">
                  <c:v>1.5</c:v>
                </c:pt>
                <c:pt idx="1">
                  <c:v>1.5</c:v>
                </c:pt>
                <c:pt idx="2">
                  <c:v>1.5</c:v>
                </c:pt>
              </c:numCache>
            </c:numRef>
          </c:yVal>
          <c:smooth val="0"/>
        </c:ser>
        <c:axId val="19527627"/>
        <c:axId val="41530916"/>
      </c:scatterChart>
      <c:valAx>
        <c:axId val="19527627"/>
        <c:scaling>
          <c:orientation val="minMax"/>
          <c:min val="-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Arial"/>
                <a:ea typeface="Arial"/>
                <a:cs typeface="Arial"/>
              </a:defRPr>
            </a:pPr>
          </a:p>
        </c:txPr>
        <c:crossAx val="41530916"/>
        <c:crosses val="autoZero"/>
        <c:crossBetween val="midCat"/>
        <c:dispUnits/>
        <c:majorUnit val="10"/>
        <c:minorUnit val="10"/>
      </c:valAx>
      <c:valAx>
        <c:axId val="41530916"/>
        <c:scaling>
          <c:orientation val="minMax"/>
          <c:max val="2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27627"/>
        <c:crossesAt val="-20"/>
        <c:crossBetween val="midCat"/>
        <c:dispUnits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5" zoomToFit="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7658100"/>
    <xdr:graphicFrame>
      <xdr:nvGraphicFramePr>
        <xdr:cNvPr id="1" name="Chart 1"/>
        <xdr:cNvGraphicFramePr/>
      </xdr:nvGraphicFramePr>
      <xdr:xfrm>
        <a:off x="0" y="0"/>
        <a:ext cx="13525500" cy="765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M28"/>
  <sheetViews>
    <sheetView zoomScale="125" zoomScaleNormal="125" workbookViewId="0" topLeftCell="G1">
      <selection activeCell="M2" sqref="M2"/>
    </sheetView>
  </sheetViews>
  <sheetFormatPr defaultColWidth="9.140625" defaultRowHeight="12.75"/>
  <cols>
    <col min="3" max="3" width="2.421875" style="0" customWidth="1"/>
  </cols>
  <sheetData>
    <row r="1" spans="11:13" ht="12.75">
      <c r="K1">
        <v>40</v>
      </c>
      <c r="L1">
        <v>-5</v>
      </c>
      <c r="M1">
        <v>5</v>
      </c>
    </row>
    <row r="2" spans="11:13" ht="12.75">
      <c r="K2">
        <v>30</v>
      </c>
      <c r="L2">
        <v>2</v>
      </c>
      <c r="M2">
        <v>2</v>
      </c>
    </row>
    <row r="3" spans="2:13" ht="12.75">
      <c r="B3" t="s">
        <v>0</v>
      </c>
      <c r="D3" s="4" t="s">
        <v>1</v>
      </c>
      <c r="E3" s="4"/>
      <c r="F3" s="1"/>
      <c r="G3" s="1"/>
      <c r="H3" s="4" t="s">
        <v>1</v>
      </c>
      <c r="I3" s="4"/>
      <c r="K3" t="s">
        <v>5</v>
      </c>
      <c r="L3" s="4" t="s">
        <v>4</v>
      </c>
      <c r="M3" s="4"/>
    </row>
    <row r="4" spans="4:9" ht="12.75">
      <c r="D4" s="1" t="s">
        <v>2</v>
      </c>
      <c r="E4" s="1" t="s">
        <v>3</v>
      </c>
      <c r="F4" s="1"/>
      <c r="G4" s="1"/>
      <c r="H4" s="1" t="s">
        <v>2</v>
      </c>
      <c r="I4" s="1" t="s">
        <v>3</v>
      </c>
    </row>
    <row r="5" spans="2:13" ht="12.75">
      <c r="B5">
        <v>1</v>
      </c>
      <c r="D5">
        <f>$K5+L5</f>
        <v>50.87675797054544</v>
      </c>
      <c r="E5">
        <f>$K5+M5</f>
        <v>61.4110178957344</v>
      </c>
      <c r="G5" t="s">
        <v>6</v>
      </c>
      <c r="H5">
        <f>AVERAGE(D5:D14)</f>
        <v>18.521414833376184</v>
      </c>
      <c r="I5">
        <f>AVERAGE(E5:E14)</f>
        <v>28.26009108495782</v>
      </c>
      <c r="K5">
        <f ca="1">NORMINV(RAND(),K$1,K$2)</f>
        <v>53.48178102489328</v>
      </c>
      <c r="L5">
        <f ca="1">NORMINV(RAND(),L$1,L$2)</f>
        <v>-2.605023054347839</v>
      </c>
      <c r="M5">
        <f ca="1">NORMINV(RAND(),M$1,M$2)</f>
        <v>7.929236870841123</v>
      </c>
    </row>
    <row r="6" spans="2:13" ht="12.75">
      <c r="B6">
        <v>2</v>
      </c>
      <c r="D6">
        <f aca="true" t="shared" si="0" ref="D6:D14">$K6+L6</f>
        <v>16.706491780641954</v>
      </c>
      <c r="E6">
        <f aca="true" t="shared" si="1" ref="E6:E14">$K6+M6</f>
        <v>30.81749423465226</v>
      </c>
      <c r="G6" t="s">
        <v>7</v>
      </c>
      <c r="H6">
        <f>STDEV(D5:D14)</f>
        <v>38.02005401232772</v>
      </c>
      <c r="I6">
        <f>STDEV(E5:E14)</f>
        <v>37.97003733490107</v>
      </c>
      <c r="K6">
        <f aca="true" ca="1" t="shared" si="2" ref="K6:K14">NORMINV(RAND(),K$1,K$2)</f>
        <v>28.04821643716423</v>
      </c>
      <c r="L6">
        <f aca="true" ca="1" t="shared" si="3" ref="L6:M14">NORMINV(RAND(),L$1,L$2)</f>
        <v>-11.341724656522274</v>
      </c>
      <c r="M6">
        <f ca="1" t="shared" si="3"/>
        <v>2.76927779748803</v>
      </c>
    </row>
    <row r="7" spans="2:13" ht="12.75">
      <c r="B7">
        <v>3</v>
      </c>
      <c r="D7">
        <f t="shared" si="0"/>
        <v>-5.424961298413109</v>
      </c>
      <c r="E7">
        <f t="shared" si="1"/>
        <v>5.889203975966666</v>
      </c>
      <c r="G7" t="s">
        <v>8</v>
      </c>
      <c r="H7">
        <f>H6/SQRT(COUNT(D5:D14))</f>
        <v>12.02299674415791</v>
      </c>
      <c r="I7">
        <f>I6/SQRT(COUNT(E5:E14))</f>
        <v>12.007180081991695</v>
      </c>
      <c r="K7">
        <f ca="1" t="shared" si="2"/>
        <v>1.5023170917993411</v>
      </c>
      <c r="L7">
        <f ca="1" t="shared" si="3"/>
        <v>-6.92727839021245</v>
      </c>
      <c r="M7">
        <f ca="1" t="shared" si="3"/>
        <v>4.386886884167325</v>
      </c>
    </row>
    <row r="8" spans="2:13" ht="12.75">
      <c r="B8">
        <v>4</v>
      </c>
      <c r="D8">
        <f t="shared" si="0"/>
        <v>-51.5795527715818</v>
      </c>
      <c r="E8">
        <f t="shared" si="1"/>
        <v>-42.94079803919885</v>
      </c>
      <c r="K8">
        <f ca="1" t="shared" si="2"/>
        <v>-46.18517313152552</v>
      </c>
      <c r="L8">
        <f ca="1" t="shared" si="3"/>
        <v>-5.394379640056286</v>
      </c>
      <c r="M8">
        <f ca="1" t="shared" si="3"/>
        <v>3.2443750923266634</v>
      </c>
    </row>
    <row r="9" spans="2:13" ht="12.75">
      <c r="B9">
        <v>5</v>
      </c>
      <c r="D9">
        <f t="shared" si="0"/>
        <v>-23.746109061758034</v>
      </c>
      <c r="E9">
        <f t="shared" si="1"/>
        <v>-15.018210206180811</v>
      </c>
      <c r="K9">
        <f ca="1" t="shared" si="2"/>
        <v>-19.35053195571527</v>
      </c>
      <c r="L9">
        <f ca="1" t="shared" si="3"/>
        <v>-4.395577106042765</v>
      </c>
      <c r="M9">
        <f ca="1" t="shared" si="3"/>
        <v>4.332321749534458</v>
      </c>
    </row>
    <row r="10" spans="2:13" ht="12.75">
      <c r="B10">
        <v>6</v>
      </c>
      <c r="D10">
        <f t="shared" si="0"/>
        <v>65.06206270583789</v>
      </c>
      <c r="E10">
        <f t="shared" si="1"/>
        <v>72.01558514672797</v>
      </c>
      <c r="K10">
        <f ca="1" t="shared" si="2"/>
        <v>69.19136932177935</v>
      </c>
      <c r="L10">
        <f ca="1" t="shared" si="3"/>
        <v>-4.129306615941459</v>
      </c>
      <c r="M10">
        <f ca="1" t="shared" si="3"/>
        <v>2.8242158249486238</v>
      </c>
    </row>
    <row r="11" spans="2:13" ht="12.75">
      <c r="B11">
        <v>7</v>
      </c>
      <c r="D11">
        <f t="shared" si="0"/>
        <v>8.192861943971366</v>
      </c>
      <c r="E11">
        <f t="shared" si="1"/>
        <v>14.357527334068436</v>
      </c>
      <c r="K11">
        <f ca="1" t="shared" si="2"/>
        <v>11.834336065512616</v>
      </c>
      <c r="L11">
        <f ca="1" t="shared" si="3"/>
        <v>-3.6414741215412505</v>
      </c>
      <c r="M11">
        <f ca="1" t="shared" si="3"/>
        <v>2.52319126855582</v>
      </c>
    </row>
    <row r="12" spans="2:13" ht="12.75">
      <c r="B12">
        <v>8</v>
      </c>
      <c r="D12">
        <f t="shared" si="0"/>
        <v>46.94464857690036</v>
      </c>
      <c r="E12">
        <f t="shared" si="1"/>
        <v>57.43013684870675</v>
      </c>
      <c r="K12">
        <f ca="1" t="shared" si="2"/>
        <v>49.1701622295659</v>
      </c>
      <c r="L12">
        <f ca="1" t="shared" si="3"/>
        <v>-2.2255136526655406</v>
      </c>
      <c r="M12">
        <f ca="1" t="shared" si="3"/>
        <v>8.259974619140849</v>
      </c>
    </row>
    <row r="13" spans="2:13" ht="12.75">
      <c r="B13">
        <v>9</v>
      </c>
      <c r="D13">
        <f t="shared" si="0"/>
        <v>19.61489212786546</v>
      </c>
      <c r="E13">
        <f t="shared" si="1"/>
        <v>32.27184902236331</v>
      </c>
      <c r="K13">
        <f ca="1" t="shared" si="2"/>
        <v>25.82225089194253</v>
      </c>
      <c r="L13">
        <f ca="1" t="shared" si="3"/>
        <v>-6.207358764077071</v>
      </c>
      <c r="M13">
        <f ca="1" t="shared" si="3"/>
        <v>6.449598130420782</v>
      </c>
    </row>
    <row r="14" spans="2:13" ht="12.75">
      <c r="B14">
        <v>10</v>
      </c>
      <c r="D14">
        <f t="shared" si="0"/>
        <v>58.567056359752314</v>
      </c>
      <c r="E14">
        <f t="shared" si="1"/>
        <v>66.36710463673808</v>
      </c>
      <c r="K14">
        <f ca="1" t="shared" si="2"/>
        <v>63.202824195323046</v>
      </c>
      <c r="L14">
        <f ca="1" t="shared" si="3"/>
        <v>-4.635767835570732</v>
      </c>
      <c r="M14">
        <f ca="1" t="shared" si="3"/>
        <v>3.1642804414150305</v>
      </c>
    </row>
    <row r="16" ht="12.75">
      <c r="D16" t="s">
        <v>9</v>
      </c>
    </row>
    <row r="17" spans="2:8" ht="12.75">
      <c r="B17">
        <v>1</v>
      </c>
      <c r="D17">
        <f>E5-D5</f>
        <v>10.534259925188962</v>
      </c>
      <c r="G17" t="s">
        <v>6</v>
      </c>
      <c r="H17">
        <f>AVERAGE(D17:D26)</f>
        <v>9.738676251581637</v>
      </c>
    </row>
    <row r="18" spans="2:8" ht="12.75">
      <c r="B18">
        <v>2</v>
      </c>
      <c r="D18">
        <f aca="true" t="shared" si="4" ref="D18:D26">E6-D6</f>
        <v>14.111002454010304</v>
      </c>
      <c r="G18" t="s">
        <v>7</v>
      </c>
      <c r="H18">
        <f>STDEV(D17:D26)</f>
        <v>2.5347990863020384</v>
      </c>
    </row>
    <row r="19" spans="2:8" ht="12.75">
      <c r="B19">
        <v>3</v>
      </c>
      <c r="D19">
        <f t="shared" si="4"/>
        <v>11.314165274379775</v>
      </c>
      <c r="G19" t="s">
        <v>8</v>
      </c>
      <c r="H19">
        <f>H18/SQRT(COUNT(D17:D26))</f>
        <v>0.8015738523628155</v>
      </c>
    </row>
    <row r="20" spans="2:4" ht="12.75">
      <c r="B20">
        <v>4</v>
      </c>
      <c r="D20">
        <f t="shared" si="4"/>
        <v>8.63875473238295</v>
      </c>
    </row>
    <row r="21" spans="2:8" ht="12.75">
      <c r="B21">
        <v>5</v>
      </c>
      <c r="D21">
        <f t="shared" si="4"/>
        <v>8.727898855577223</v>
      </c>
      <c r="G21" s="2" t="s">
        <v>10</v>
      </c>
      <c r="H21">
        <f>(H17-0)/H19</f>
        <v>12.14944352647575</v>
      </c>
    </row>
    <row r="22" spans="2:4" ht="12.75">
      <c r="B22">
        <v>6</v>
      </c>
      <c r="D22">
        <f t="shared" si="4"/>
        <v>6.953522440890083</v>
      </c>
    </row>
    <row r="23" spans="2:8" ht="12.75">
      <c r="B23">
        <v>7</v>
      </c>
      <c r="D23">
        <f t="shared" si="4"/>
        <v>6.1646653900970705</v>
      </c>
      <c r="G23" s="2" t="s">
        <v>11</v>
      </c>
      <c r="H23">
        <f>COUNT(D17:D26)-1</f>
        <v>9</v>
      </c>
    </row>
    <row r="24" spans="2:8" ht="12.75">
      <c r="B24">
        <v>8</v>
      </c>
      <c r="D24">
        <f t="shared" si="4"/>
        <v>10.485488271806389</v>
      </c>
      <c r="G24" s="2" t="s">
        <v>13</v>
      </c>
      <c r="H24">
        <v>0.05</v>
      </c>
    </row>
    <row r="25" spans="2:7" ht="12.75">
      <c r="B25">
        <v>9</v>
      </c>
      <c r="D25">
        <f t="shared" si="4"/>
        <v>12.656956894497853</v>
      </c>
      <c r="G25" t="s">
        <v>12</v>
      </c>
    </row>
    <row r="26" spans="2:8" ht="12.75">
      <c r="B26">
        <v>10</v>
      </c>
      <c r="D26">
        <f t="shared" si="4"/>
        <v>7.800048276985763</v>
      </c>
      <c r="G26" s="2" t="s">
        <v>14</v>
      </c>
      <c r="H26">
        <f>-1*TINV(2*H$24,H$23)</f>
        <v>-1.83311385626439</v>
      </c>
    </row>
    <row r="27" spans="7:8" ht="12.75">
      <c r="G27" s="2" t="s">
        <v>15</v>
      </c>
      <c r="H27">
        <f>-1*TINV(H$24,H$23)</f>
        <v>-2.262158886878751</v>
      </c>
    </row>
    <row r="28" spans="7:8" ht="12.75">
      <c r="G28" s="2" t="s">
        <v>16</v>
      </c>
      <c r="H28">
        <f>TINV(2*H$24,H$23)</f>
        <v>1.83311385626439</v>
      </c>
    </row>
  </sheetData>
  <mergeCells count="3">
    <mergeCell ref="D3:E3"/>
    <mergeCell ref="L3:M3"/>
    <mergeCell ref="H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0"/>
  <sheetViews>
    <sheetView tabSelected="1" workbookViewId="0" topLeftCell="A1">
      <selection activeCell="E24" sqref="E24"/>
    </sheetView>
  </sheetViews>
  <sheetFormatPr defaultColWidth="9.140625" defaultRowHeight="12.75"/>
  <cols>
    <col min="3" max="3" width="12.28125" style="0" bestFit="1" customWidth="1"/>
  </cols>
  <sheetData>
    <row r="2" spans="4:6" ht="12.75">
      <c r="D2" t="s">
        <v>2</v>
      </c>
      <c r="E2" t="s">
        <v>3</v>
      </c>
      <c r="F2" t="s">
        <v>20</v>
      </c>
    </row>
    <row r="4" spans="3:10" ht="12.75">
      <c r="C4" t="s">
        <v>17</v>
      </c>
      <c r="D4">
        <f>D5+$B9*Subject!H7</f>
        <v>45.71934376508729</v>
      </c>
      <c r="E4">
        <f>E5+$B9*Subject!I7</f>
        <v>55.42224021378887</v>
      </c>
      <c r="F4">
        <f>F5+B9*Subject!H19</f>
        <v>11.551963665193817</v>
      </c>
      <c r="H4">
        <v>0.5</v>
      </c>
      <c r="I4">
        <v>1</v>
      </c>
      <c r="J4">
        <v>1.5</v>
      </c>
    </row>
    <row r="5" spans="3:10" ht="12.75">
      <c r="C5" t="s">
        <v>18</v>
      </c>
      <c r="D5">
        <f>Subject!H5</f>
        <v>18.521414833376184</v>
      </c>
      <c r="E5">
        <f>Subject!I5</f>
        <v>28.26009108495782</v>
      </c>
      <c r="F5">
        <f>Subject!H17</f>
        <v>9.738676251581637</v>
      </c>
      <c r="H5">
        <f aca="true" t="shared" si="0" ref="H5:J6">H4</f>
        <v>0.5</v>
      </c>
      <c r="I5">
        <f t="shared" si="0"/>
        <v>1</v>
      </c>
      <c r="J5">
        <f t="shared" si="0"/>
        <v>1.5</v>
      </c>
    </row>
    <row r="6" spans="3:10" ht="12.75">
      <c r="C6" t="s">
        <v>19</v>
      </c>
      <c r="D6">
        <f>D5-$B9*Subject!H7</f>
        <v>-8.676514098334923</v>
      </c>
      <c r="E6">
        <f>E5-$B9*Subject!I7</f>
        <v>1.0979419561267747</v>
      </c>
      <c r="F6">
        <f>F5-B9*Subject!H19</f>
        <v>7.925388837969458</v>
      </c>
      <c r="H6">
        <f t="shared" si="0"/>
        <v>0.5</v>
      </c>
      <c r="I6">
        <f t="shared" si="0"/>
        <v>1</v>
      </c>
      <c r="J6">
        <f t="shared" si="0"/>
        <v>1.5</v>
      </c>
    </row>
    <row r="8" spans="2:3" ht="12.75">
      <c r="B8">
        <f>COUNT(Subject!B17:B26)-1</f>
        <v>9</v>
      </c>
      <c r="C8" s="3" t="s">
        <v>21</v>
      </c>
    </row>
    <row r="9" spans="2:3" ht="12.75">
      <c r="B9">
        <f>TINV(B10,B8)</f>
        <v>2.262158886878751</v>
      </c>
      <c r="C9" s="3" t="s">
        <v>22</v>
      </c>
    </row>
    <row r="10" spans="2:3" ht="12.75">
      <c r="B10">
        <v>0.05</v>
      </c>
      <c r="C10" s="3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dcterms:created xsi:type="dcterms:W3CDTF">2000-04-06T00:09:50Z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